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GN Targówek\ZGN Targówek\2026 ROK\POSTĘPOWANIA PONIŻEJ 170 000 - 2026\Postępowania od 50 000 do 170 000\15.2026 - konserwacja dźwigów\2) Platforma - publikacja\"/>
    </mc:Choice>
  </mc:AlternateContent>
  <xr:revisionPtr revIDLastSave="0" documentId="13_ncr:1_{B9CA7BB4-7394-404B-8B9F-812C3771787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Wykaz urządzeń" sheetId="5" r:id="rId1"/>
    <sheet name="Szacunek" sheetId="6" r:id="rId2"/>
    <sheet name="Kalkulacja kosztów" sheetId="1" r:id="rId3"/>
  </sheets>
  <definedNames>
    <definedName name="_xlnm.Print_Area" localSheetId="2">'Kalkulacja kosztów'!$A$1:$L$27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F11" i="6"/>
  <c r="G12" i="6"/>
  <c r="G16" i="6" s="1"/>
  <c r="D14" i="6"/>
  <c r="C14" i="6"/>
  <c r="C15" i="6" s="1"/>
  <c r="F15" i="6" s="1"/>
  <c r="G5" i="1"/>
  <c r="G16" i="1"/>
  <c r="G17" i="6" l="1"/>
  <c r="F16" i="6"/>
  <c r="F17" i="6" s="1"/>
  <c r="I6" i="1"/>
  <c r="J6" i="1" s="1"/>
  <c r="K6" i="1" s="1"/>
  <c r="I7" i="1"/>
  <c r="J7" i="1" s="1"/>
  <c r="K7" i="1" s="1"/>
  <c r="I8" i="1"/>
  <c r="J8" i="1" s="1"/>
  <c r="K8" i="1" s="1"/>
  <c r="I9" i="1"/>
  <c r="J9" i="1" s="1"/>
  <c r="K9" i="1" s="1"/>
  <c r="I10" i="1"/>
  <c r="J10" i="1" s="1"/>
  <c r="K10" i="1" s="1"/>
  <c r="I11" i="1"/>
  <c r="J11" i="1" s="1"/>
  <c r="K11" i="1" s="1"/>
  <c r="I12" i="1"/>
  <c r="J12" i="1" s="1"/>
  <c r="K12" i="1" s="1"/>
  <c r="I13" i="1"/>
  <c r="J13" i="1" s="1"/>
  <c r="K13" i="1" s="1"/>
  <c r="I14" i="1"/>
  <c r="J14" i="1" s="1"/>
  <c r="K14" i="1" s="1"/>
  <c r="I15" i="1"/>
  <c r="J15" i="1" s="1"/>
  <c r="K15" i="1" s="1"/>
  <c r="I16" i="1"/>
  <c r="J16" i="1" s="1"/>
  <c r="K16" i="1" s="1"/>
  <c r="I5" i="1"/>
  <c r="J5" i="1" s="1"/>
  <c r="K5" i="1" s="1"/>
  <c r="G9" i="1"/>
  <c r="G10" i="1"/>
  <c r="G11" i="1"/>
  <c r="G12" i="1"/>
  <c r="G13" i="1"/>
  <c r="G14" i="1"/>
  <c r="G15" i="1"/>
  <c r="G8" i="1"/>
  <c r="G7" i="1"/>
  <c r="G6" i="1"/>
  <c r="K17" i="1" l="1"/>
  <c r="F18" i="6"/>
</calcChain>
</file>

<file path=xl/sharedStrings.xml><?xml version="1.0" encoding="utf-8"?>
<sst xmlns="http://schemas.openxmlformats.org/spreadsheetml/2006/main" count="118" uniqueCount="73">
  <si>
    <t>lp.</t>
  </si>
  <si>
    <t>lokalizacja</t>
  </si>
  <si>
    <t>rodzaj urzadzenia</t>
  </si>
  <si>
    <t>ilość urządzeń</t>
  </si>
  <si>
    <t>1/miesiąc</t>
  </si>
  <si>
    <t xml:space="preserve">Ilość przeglądów (szt.) </t>
  </si>
  <si>
    <t>Wykaz urządzeń</t>
  </si>
  <si>
    <t>Lokalizacja</t>
  </si>
  <si>
    <t>Rodzaj urządzenia</t>
  </si>
  <si>
    <t>Ilość urządzeń</t>
  </si>
  <si>
    <t>św. Wincentego 87</t>
  </si>
  <si>
    <t>dźwig elektryczny 500 kg</t>
  </si>
  <si>
    <t>Suwalska 11</t>
  </si>
  <si>
    <t>Michała Ossowskiego 9</t>
  </si>
  <si>
    <t>Oszmiańska 10</t>
  </si>
  <si>
    <t>dźwig elektryczny 1000 kg</t>
  </si>
  <si>
    <t>dźwig elektryczny 535 kg</t>
  </si>
  <si>
    <t>dźwig elektryczny 1125 kg</t>
  </si>
  <si>
    <t>dźwig elektryczny 630 kg</t>
  </si>
  <si>
    <t>Termin przeglądu     </t>
  </si>
  <si>
    <t>Nazwa producenta</t>
  </si>
  <si>
    <t>Liczba przystanków</t>
  </si>
  <si>
    <t>Winda Warszawa sp. z o.o.</t>
  </si>
  <si>
    <t>Winda Warszawa sp. z o.o</t>
  </si>
  <si>
    <t>urządzenie dla osób niepełnosprawnych 250 kg</t>
  </si>
  <si>
    <t>A28 VIMEC</t>
  </si>
  <si>
    <t>urządzenie dla osób niepełnosprawnych 340 kg</t>
  </si>
  <si>
    <t>OPAL</t>
  </si>
  <si>
    <t>KONE OYJ FINLANDIA</t>
  </si>
  <si>
    <t>SCHINDLER IRIBERICA MANAGEMENT S.A.</t>
  </si>
  <si>
    <r>
      <t xml:space="preserve">św. Jacka Odrowąża </t>
    </r>
    <r>
      <rPr>
        <sz val="11"/>
        <color theme="1"/>
        <rFont val="Arial"/>
        <family val="2"/>
        <charset val="238"/>
      </rPr>
      <t>23</t>
    </r>
  </si>
  <si>
    <t>LIFT SERVICE S.A.</t>
  </si>
  <si>
    <t>św. Jacka Odrowąża 23</t>
  </si>
  <si>
    <t>dźwig pionowy-platforma dla osób niepełnosprawnych 320 kg</t>
  </si>
  <si>
    <t>FUD BOLĘCIN SP. Z O.O.</t>
  </si>
  <si>
    <t>Rok budowy</t>
  </si>
  <si>
    <t>do Umowy nr …</t>
  </si>
  <si>
    <t>z dnia….............</t>
  </si>
  <si>
    <t>liczba przystanków</t>
  </si>
  <si>
    <t>Cena rocznej konserwacji (netto)</t>
  </si>
  <si>
    <t>dźwig pionowy-platforma dla osób z niepełnosprawnościami  320 kg</t>
  </si>
  <si>
    <t>urządzenie dla osób z niepełnosprawnościam 250 kg</t>
  </si>
  <si>
    <t>urządzenie dla osób z niepełnosprawnościami 340 kg</t>
  </si>
  <si>
    <t>Warszawa, 21.01.2026 r.</t>
  </si>
  <si>
    <t>Szacunek do postępowania na:</t>
  </si>
  <si>
    <t>Nr oferty/data oferty</t>
  </si>
  <si>
    <t>Nazwa (firma) lub nazwisko, adres e-mail</t>
  </si>
  <si>
    <t>cena netto za miesięczną konserwację 1 dźwigu osobowego</t>
  </si>
  <si>
    <t>cena netto za miesięczną konserwację 1 urządzenia dla osób z niepełnosparwnościami-platforma</t>
  </si>
  <si>
    <t>cena netto za miesięczną obsługę i konserwację łączności dwustronnej w dźwigach osobowych</t>
  </si>
  <si>
    <t>cena netto za 11 miesięczną konserwację 16 dźwigów osobowych</t>
  </si>
  <si>
    <t>1.z dnia 20.01.2026 r.</t>
  </si>
  <si>
    <t>MARK DŹWIG ELEKTROMECHANIKA DŻWIGOWO-ELEKTRYCZNA MAREK BANACH, rbanach@o2.pl</t>
  </si>
  <si>
    <t>2. z dnia 21.01.2026 r.</t>
  </si>
  <si>
    <t>WINDA WARSZAWA, info@winda.com.pl</t>
  </si>
  <si>
    <t>RAZEM</t>
  </si>
  <si>
    <t xml:space="preserve">ŚREDNIA Z OFERT </t>
  </si>
  <si>
    <t xml:space="preserve">ŁĄCZNA KWOTA </t>
  </si>
  <si>
    <t>średnia cena</t>
  </si>
  <si>
    <t xml:space="preserve">Załącznik nr 1 </t>
  </si>
  <si>
    <t xml:space="preserve">zarządzanych przez Zakład Gospodarowania Nieruchomościami w Dzielnicy Targówek m.st. Warszawy w 2026 r.  </t>
  </si>
  <si>
    <t xml:space="preserve">znajdujących się w budynkach stanowiących w 100% własność m.st. Warszawy, </t>
  </si>
  <si>
    <t xml:space="preserve">Bieżącą konserwację dźwigów osobowych oraz urządzeń dla osób z niepełnosprawnościami </t>
  </si>
  <si>
    <t>cena netto za 10,5 miesięczną konserwację 3 urządzeń dla osób z niepełnosparwnościami-platforma</t>
  </si>
  <si>
    <t xml:space="preserve">Formularz cenowy                                                                                                                                                                             Załącznik nr 2A do ogłoszenia </t>
  </si>
  <si>
    <t>Cena rocznej konserwacji (netto) x ilość dźwigów</t>
  </si>
  <si>
    <t>Cena jednostkowa miesięcznej konserwacji 
(zł netto)</t>
  </si>
  <si>
    <t>Cena jednostkowa miesięcznej konserwacji
 (zł brutto)</t>
  </si>
  <si>
    <t>Cena rocznej konserwacji (brutto) 
x ilość dźwigów</t>
  </si>
  <si>
    <r>
      <t xml:space="preserve">RAZEM CENA OFERTY 
</t>
    </r>
    <r>
      <rPr>
        <i/>
        <sz val="10"/>
        <color rgb="FFC00000"/>
        <rFont val="Arial"/>
        <family val="2"/>
        <charset val="238"/>
      </rPr>
      <t>(wartość przenieść do formularza oferty)</t>
    </r>
  </si>
  <si>
    <r>
      <t xml:space="preserve">Suwalska 11 
</t>
    </r>
    <r>
      <rPr>
        <b/>
        <sz val="10"/>
        <color rgb="FFFF0000"/>
        <rFont val="Arial"/>
        <family val="2"/>
        <charset val="238"/>
      </rPr>
      <t>(dźwig usługowy)</t>
    </r>
  </si>
  <si>
    <t>….......................................................
(podpis osoby upoważnionej 
do reprezentacji Wykonawcy)</t>
  </si>
  <si>
    <t>UWAGA!! Po wpisaniu ceny jednostkowej miesięcznej konserwacji (zł netto) - kolumna 6 - pozostałe wartości zostaną wyliczone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</si>
</sst>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3F3F3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3F3F3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3F3F3F"/>
      <name val="Arial"/>
      <family val="2"/>
      <charset val="238"/>
    </font>
    <font>
      <b/>
      <sz val="12"/>
      <color rgb="FF000099"/>
      <name val="Arial"/>
      <family val="2"/>
      <charset val="238"/>
    </font>
    <font>
      <i/>
      <sz val="10"/>
      <color rgb="FFC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2" applyNumberFormat="0" applyAlignment="0" applyProtection="0"/>
  </cellStyleXfs>
  <cellXfs count="6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3" fillId="0" borderId="0" xfId="0" applyNumberFormat="1" applyFont="1"/>
    <xf numFmtId="0" fontId="3" fillId="0" borderId="1" xfId="0" applyFont="1" applyBorder="1" applyAlignment="1">
      <alignment horizontal="left" vertical="center"/>
    </xf>
    <xf numFmtId="0" fontId="0" fillId="0" borderId="4" xfId="0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/>
    <xf numFmtId="4" fontId="3" fillId="0" borderId="3" xfId="0" applyNumberFormat="1" applyFont="1" applyBorder="1" applyAlignment="1">
      <alignment horizontal="center" vertical="center" wrapText="1"/>
    </xf>
    <xf numFmtId="44" fontId="3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44" fontId="0" fillId="0" borderId="0" xfId="0" applyNumberFormat="1"/>
    <xf numFmtId="44" fontId="0" fillId="0" borderId="1" xfId="0" applyNumberFormat="1" applyBorder="1"/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3" fillId="4" borderId="1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44" fontId="3" fillId="4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/>
    </xf>
    <xf numFmtId="0" fontId="5" fillId="5" borderId="17" xfId="2" applyFont="1" applyFill="1" applyBorder="1" applyAlignment="1">
      <alignment horizontal="center" vertical="center"/>
    </xf>
    <xf numFmtId="0" fontId="5" fillId="5" borderId="18" xfId="2" applyFont="1" applyFill="1" applyBorder="1" applyAlignment="1">
      <alignment horizontal="center" vertical="center"/>
    </xf>
    <xf numFmtId="0" fontId="5" fillId="5" borderId="18" xfId="2" applyFont="1" applyFill="1" applyBorder="1" applyAlignment="1">
      <alignment horizontal="center" vertical="center" wrapText="1"/>
    </xf>
    <xf numFmtId="0" fontId="5" fillId="5" borderId="19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11" fillId="5" borderId="13" xfId="2" applyFont="1" applyFill="1" applyBorder="1" applyAlignment="1">
      <alignment horizontal="center" vertical="center"/>
    </xf>
    <xf numFmtId="0" fontId="11" fillId="5" borderId="14" xfId="2" applyFont="1" applyFill="1" applyBorder="1" applyAlignment="1">
      <alignment horizontal="center" vertical="center"/>
    </xf>
    <xf numFmtId="0" fontId="11" fillId="5" borderId="14" xfId="2" applyFont="1" applyFill="1" applyBorder="1" applyAlignment="1">
      <alignment horizontal="center" vertical="center" wrapText="1"/>
    </xf>
    <xf numFmtId="0" fontId="11" fillId="5" borderId="12" xfId="2" applyFont="1" applyFill="1" applyBorder="1" applyAlignment="1">
      <alignment horizontal="center" vertical="center" wrapText="1"/>
    </xf>
    <xf numFmtId="0" fontId="11" fillId="5" borderId="15" xfId="2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3" fillId="4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4" fontId="3" fillId="0" borderId="23" xfId="0" applyNumberFormat="1" applyFont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12" fillId="6" borderId="25" xfId="1" applyFont="1" applyFill="1" applyBorder="1" applyAlignment="1">
      <alignment horizontal="right" vertical="center" wrapText="1"/>
    </xf>
    <xf numFmtId="0" fontId="12" fillId="6" borderId="26" xfId="1" applyFont="1" applyFill="1" applyBorder="1" applyAlignment="1">
      <alignment horizontal="right" vertical="center"/>
    </xf>
    <xf numFmtId="0" fontId="12" fillId="6" borderId="27" xfId="1" applyFont="1" applyFill="1" applyBorder="1" applyAlignment="1">
      <alignment horizontal="right" vertical="center"/>
    </xf>
    <xf numFmtId="44" fontId="12" fillId="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3">
    <cellStyle name="Dane wyjściowe" xfId="2" builtinId="21"/>
    <cellStyle name="Dobry" xfId="1" builtinId="26"/>
    <cellStyle name="Normalny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EE34-60CB-461F-B8B4-486B23003190}">
  <dimension ref="A1:K19"/>
  <sheetViews>
    <sheetView topLeftCell="A13" workbookViewId="0">
      <selection activeCell="M17" sqref="M17"/>
    </sheetView>
  </sheetViews>
  <sheetFormatPr defaultRowHeight="14.4" x14ac:dyDescent="0.3"/>
  <cols>
    <col min="1" max="1" width="4" customWidth="1"/>
    <col min="2" max="2" width="23.109375" customWidth="1"/>
    <col min="3" max="3" width="25.6640625" customWidth="1"/>
    <col min="4" max="4" width="13.5546875" customWidth="1"/>
    <col min="5" max="5" width="20.5546875" customWidth="1"/>
    <col min="6" max="6" width="12.33203125" customWidth="1"/>
    <col min="7" max="7" width="17.6640625" customWidth="1"/>
    <col min="8" max="8" width="14.5546875" customWidth="1"/>
  </cols>
  <sheetData>
    <row r="1" spans="1:11" x14ac:dyDescent="0.3">
      <c r="H1" t="s">
        <v>59</v>
      </c>
    </row>
    <row r="2" spans="1:11" x14ac:dyDescent="0.3">
      <c r="H2" t="s">
        <v>36</v>
      </c>
    </row>
    <row r="3" spans="1:11" x14ac:dyDescent="0.3">
      <c r="H3" t="s">
        <v>37</v>
      </c>
    </row>
    <row r="4" spans="1:11" x14ac:dyDescent="0.3">
      <c r="C4" s="14" t="s">
        <v>6</v>
      </c>
    </row>
    <row r="6" spans="1:11" ht="30" customHeight="1" x14ac:dyDescent="0.3">
      <c r="A6" s="26"/>
      <c r="B6" s="28" t="s">
        <v>7</v>
      </c>
      <c r="C6" s="28" t="s">
        <v>8</v>
      </c>
      <c r="D6" s="23" t="s">
        <v>9</v>
      </c>
      <c r="E6" s="24" t="s">
        <v>19</v>
      </c>
      <c r="F6" s="23" t="s">
        <v>20</v>
      </c>
      <c r="G6" s="23" t="s">
        <v>35</v>
      </c>
      <c r="H6" s="23" t="s">
        <v>21</v>
      </c>
    </row>
    <row r="7" spans="1:11" ht="30" customHeight="1" x14ac:dyDescent="0.3">
      <c r="A7" s="27"/>
      <c r="B7" s="28"/>
      <c r="C7" s="28"/>
      <c r="D7" s="23"/>
      <c r="E7" s="25"/>
      <c r="F7" s="23"/>
      <c r="G7" s="23"/>
      <c r="H7" s="23"/>
    </row>
    <row r="8" spans="1:11" ht="41.4" x14ac:dyDescent="0.3">
      <c r="A8" s="5">
        <v>1</v>
      </c>
      <c r="B8" s="11" t="s">
        <v>10</v>
      </c>
      <c r="C8" s="12" t="s">
        <v>11</v>
      </c>
      <c r="D8" s="7">
        <v>2</v>
      </c>
      <c r="E8" s="13" t="s">
        <v>4</v>
      </c>
      <c r="F8" s="13" t="s">
        <v>22</v>
      </c>
      <c r="G8" s="13">
        <v>2010</v>
      </c>
      <c r="H8" s="13">
        <v>11</v>
      </c>
    </row>
    <row r="9" spans="1:11" ht="42" thickBot="1" x14ac:dyDescent="0.35">
      <c r="A9" s="5">
        <v>2</v>
      </c>
      <c r="B9" s="11" t="s">
        <v>10</v>
      </c>
      <c r="C9" s="12" t="s">
        <v>11</v>
      </c>
      <c r="D9" s="13">
        <v>2</v>
      </c>
      <c r="E9" s="13" t="s">
        <v>4</v>
      </c>
      <c r="F9" s="13" t="s">
        <v>23</v>
      </c>
      <c r="G9" s="13">
        <v>2011</v>
      </c>
      <c r="H9" s="13">
        <v>11</v>
      </c>
    </row>
    <row r="10" spans="1:11" ht="42" thickBot="1" x14ac:dyDescent="0.35">
      <c r="A10" s="5">
        <v>3</v>
      </c>
      <c r="B10" s="11" t="s">
        <v>10</v>
      </c>
      <c r="C10" s="12" t="s">
        <v>41</v>
      </c>
      <c r="D10" s="13">
        <v>1</v>
      </c>
      <c r="E10" s="13" t="s">
        <v>4</v>
      </c>
      <c r="F10" s="13" t="s">
        <v>25</v>
      </c>
      <c r="G10" s="13">
        <v>2011</v>
      </c>
      <c r="H10" s="13">
        <v>2</v>
      </c>
      <c r="K10" s="10"/>
    </row>
    <row r="11" spans="1:11" ht="41.4" x14ac:dyDescent="0.3">
      <c r="A11" s="5">
        <v>4</v>
      </c>
      <c r="B11" s="11" t="s">
        <v>10</v>
      </c>
      <c r="C11" s="12" t="s">
        <v>42</v>
      </c>
      <c r="D11" s="13">
        <v>1</v>
      </c>
      <c r="E11" s="13" t="s">
        <v>4</v>
      </c>
      <c r="F11" s="13" t="s">
        <v>27</v>
      </c>
      <c r="G11" s="13">
        <v>2018</v>
      </c>
      <c r="H11" s="13">
        <v>2</v>
      </c>
    </row>
    <row r="12" spans="1:11" ht="27.6" x14ac:dyDescent="0.3">
      <c r="A12" s="5">
        <v>5</v>
      </c>
      <c r="B12" s="11" t="s">
        <v>14</v>
      </c>
      <c r="C12" s="12" t="s">
        <v>15</v>
      </c>
      <c r="D12" s="13">
        <v>2</v>
      </c>
      <c r="E12" s="13" t="s">
        <v>4</v>
      </c>
      <c r="F12" s="13" t="s">
        <v>28</v>
      </c>
      <c r="G12" s="13">
        <v>2007</v>
      </c>
      <c r="H12" s="13">
        <v>5</v>
      </c>
    </row>
    <row r="13" spans="1:11" ht="69" x14ac:dyDescent="0.3">
      <c r="A13" s="5">
        <v>6</v>
      </c>
      <c r="B13" s="11" t="s">
        <v>13</v>
      </c>
      <c r="C13" s="12" t="s">
        <v>16</v>
      </c>
      <c r="D13" s="13">
        <v>2</v>
      </c>
      <c r="E13" s="13" t="s">
        <v>4</v>
      </c>
      <c r="F13" s="13" t="s">
        <v>29</v>
      </c>
      <c r="G13" s="13">
        <v>2010</v>
      </c>
      <c r="H13" s="13">
        <v>11</v>
      </c>
    </row>
    <row r="14" spans="1:11" ht="69" x14ac:dyDescent="0.3">
      <c r="A14" s="5">
        <v>7</v>
      </c>
      <c r="B14" s="11" t="s">
        <v>13</v>
      </c>
      <c r="C14" s="12" t="s">
        <v>17</v>
      </c>
      <c r="D14" s="13">
        <v>2</v>
      </c>
      <c r="E14" s="13" t="s">
        <v>4</v>
      </c>
      <c r="F14" s="13" t="s">
        <v>29</v>
      </c>
      <c r="G14" s="13">
        <v>2010</v>
      </c>
      <c r="H14" s="13">
        <v>14</v>
      </c>
    </row>
    <row r="15" spans="1:11" ht="41.4" x14ac:dyDescent="0.3">
      <c r="A15" s="5">
        <v>8</v>
      </c>
      <c r="B15" s="11" t="s">
        <v>30</v>
      </c>
      <c r="C15" s="11" t="s">
        <v>15</v>
      </c>
      <c r="D15" s="7">
        <v>1</v>
      </c>
      <c r="E15" s="13" t="s">
        <v>4</v>
      </c>
      <c r="F15" s="13" t="s">
        <v>31</v>
      </c>
      <c r="G15" s="13">
        <v>2019</v>
      </c>
      <c r="H15" s="13">
        <v>5</v>
      </c>
    </row>
    <row r="16" spans="1:11" ht="41.4" x14ac:dyDescent="0.3">
      <c r="A16" s="5">
        <v>9</v>
      </c>
      <c r="B16" s="11" t="s">
        <v>32</v>
      </c>
      <c r="C16" s="11" t="s">
        <v>15</v>
      </c>
      <c r="D16" s="7">
        <v>3</v>
      </c>
      <c r="E16" s="13" t="s">
        <v>4</v>
      </c>
      <c r="F16" s="13" t="s">
        <v>31</v>
      </c>
      <c r="G16" s="13">
        <v>2019</v>
      </c>
      <c r="H16" s="13">
        <v>9</v>
      </c>
    </row>
    <row r="17" spans="1:8" ht="41.4" x14ac:dyDescent="0.3">
      <c r="A17" s="5">
        <v>10</v>
      </c>
      <c r="B17" s="11" t="s">
        <v>30</v>
      </c>
      <c r="C17" s="11" t="s">
        <v>18</v>
      </c>
      <c r="D17" s="7">
        <v>1</v>
      </c>
      <c r="E17" s="13" t="s">
        <v>4</v>
      </c>
      <c r="F17" s="13" t="s">
        <v>31</v>
      </c>
      <c r="G17" s="13">
        <v>2019</v>
      </c>
      <c r="H17" s="13">
        <v>5</v>
      </c>
    </row>
    <row r="18" spans="1:8" ht="41.4" x14ac:dyDescent="0.3">
      <c r="A18" s="5">
        <v>11</v>
      </c>
      <c r="B18" s="11" t="s">
        <v>32</v>
      </c>
      <c r="C18" s="11" t="s">
        <v>18</v>
      </c>
      <c r="D18" s="13">
        <v>1</v>
      </c>
      <c r="E18" s="13" t="s">
        <v>4</v>
      </c>
      <c r="F18" s="13" t="s">
        <v>31</v>
      </c>
      <c r="G18" s="13">
        <v>2019</v>
      </c>
      <c r="H18" s="13">
        <v>9</v>
      </c>
    </row>
    <row r="19" spans="1:8" ht="65.25" customHeight="1" x14ac:dyDescent="0.3">
      <c r="A19" s="5">
        <v>12</v>
      </c>
      <c r="B19" s="11" t="s">
        <v>12</v>
      </c>
      <c r="C19" s="12" t="s">
        <v>40</v>
      </c>
      <c r="D19" s="13">
        <v>1</v>
      </c>
      <c r="E19" s="13" t="s">
        <v>4</v>
      </c>
      <c r="F19" s="13" t="s">
        <v>34</v>
      </c>
      <c r="G19" s="13">
        <v>2007</v>
      </c>
      <c r="H19" s="13">
        <v>2</v>
      </c>
    </row>
  </sheetData>
  <mergeCells count="8">
    <mergeCell ref="G6:G7"/>
    <mergeCell ref="H6:H7"/>
    <mergeCell ref="E6:E7"/>
    <mergeCell ref="A6:A7"/>
    <mergeCell ref="B6:B7"/>
    <mergeCell ref="C6:C7"/>
    <mergeCell ref="D6:D7"/>
    <mergeCell ref="F6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A2A92-5BAD-4FF3-91C4-C1A319BF3BF5}">
  <dimension ref="A3:H19"/>
  <sheetViews>
    <sheetView topLeftCell="A13" workbookViewId="0">
      <selection activeCell="F11" sqref="F11"/>
    </sheetView>
  </sheetViews>
  <sheetFormatPr defaultRowHeight="14.4" x14ac:dyDescent="0.3"/>
  <cols>
    <col min="1" max="1" width="14" customWidth="1"/>
    <col min="2" max="3" width="14.109375" customWidth="1"/>
    <col min="4" max="4" width="13.5546875" customWidth="1"/>
    <col min="5" max="5" width="17.109375" customWidth="1"/>
    <col min="6" max="6" width="14.109375" customWidth="1"/>
    <col min="7" max="7" width="12.88671875" customWidth="1"/>
  </cols>
  <sheetData>
    <row r="3" spans="1:8" x14ac:dyDescent="0.3">
      <c r="G3" s="17" t="s">
        <v>43</v>
      </c>
    </row>
    <row r="5" spans="1:8" x14ac:dyDescent="0.3">
      <c r="A5" t="s">
        <v>44</v>
      </c>
    </row>
    <row r="6" spans="1:8" x14ac:dyDescent="0.3">
      <c r="A6" t="s">
        <v>62</v>
      </c>
    </row>
    <row r="7" spans="1:8" x14ac:dyDescent="0.3">
      <c r="A7" t="s">
        <v>61</v>
      </c>
    </row>
    <row r="8" spans="1:8" x14ac:dyDescent="0.3">
      <c r="A8" t="s">
        <v>60</v>
      </c>
    </row>
    <row r="9" spans="1:8" ht="14.25" customHeight="1" x14ac:dyDescent="0.3"/>
    <row r="10" spans="1:8" ht="129.75" customHeight="1" x14ac:dyDescent="0.3">
      <c r="A10" s="18" t="s">
        <v>45</v>
      </c>
      <c r="B10" s="18" t="s">
        <v>46</v>
      </c>
      <c r="C10" s="18" t="s">
        <v>47</v>
      </c>
      <c r="D10" s="18" t="s">
        <v>48</v>
      </c>
      <c r="E10" s="18" t="s">
        <v>49</v>
      </c>
      <c r="F10" s="18" t="s">
        <v>50</v>
      </c>
      <c r="G10" s="18" t="s">
        <v>63</v>
      </c>
      <c r="H10" s="20"/>
    </row>
    <row r="11" spans="1:8" ht="122.25" customHeight="1" x14ac:dyDescent="0.3">
      <c r="A11" s="19" t="s">
        <v>51</v>
      </c>
      <c r="B11" s="19" t="s">
        <v>52</v>
      </c>
      <c r="C11" s="21">
        <v>500</v>
      </c>
      <c r="D11" s="21"/>
      <c r="E11" s="21"/>
      <c r="F11" s="21">
        <f>SUM(C11*10.5*16)</f>
        <v>84000</v>
      </c>
      <c r="G11" s="21"/>
    </row>
    <row r="12" spans="1:8" ht="57" customHeight="1" x14ac:dyDescent="0.3">
      <c r="A12" s="19" t="s">
        <v>53</v>
      </c>
      <c r="B12" s="19" t="s">
        <v>54</v>
      </c>
      <c r="C12" s="21">
        <v>350</v>
      </c>
      <c r="D12" s="21">
        <v>220</v>
      </c>
      <c r="E12" s="21"/>
      <c r="F12" s="21">
        <f>SUM(C12*10.5*16)</f>
        <v>58800</v>
      </c>
      <c r="G12" s="21">
        <f>SUM(D12*10.5*3)</f>
        <v>6930</v>
      </c>
    </row>
    <row r="13" spans="1:8" x14ac:dyDescent="0.3">
      <c r="A13" s="19"/>
      <c r="B13" s="19"/>
      <c r="C13" s="21"/>
      <c r="D13" s="21"/>
      <c r="E13" s="21"/>
      <c r="F13" s="21"/>
      <c r="G13" s="21"/>
    </row>
    <row r="14" spans="1:8" x14ac:dyDescent="0.3">
      <c r="A14" s="5"/>
      <c r="B14" s="19"/>
      <c r="C14" s="21">
        <f>SUM(C11+C12)</f>
        <v>850</v>
      </c>
      <c r="D14" s="21">
        <f>SUM(D11+D12)</f>
        <v>220</v>
      </c>
      <c r="E14" s="21"/>
      <c r="F14" s="21"/>
      <c r="G14" s="21"/>
    </row>
    <row r="15" spans="1:8" x14ac:dyDescent="0.3">
      <c r="A15" s="5"/>
      <c r="B15" s="19" t="s">
        <v>58</v>
      </c>
      <c r="C15" s="21">
        <f>SUM(C14/2)</f>
        <v>425</v>
      </c>
      <c r="D15" s="21">
        <v>220</v>
      </c>
      <c r="E15" s="21"/>
      <c r="F15" s="21">
        <f>SUM(C15*16*10.5)</f>
        <v>71400</v>
      </c>
      <c r="G15" s="21"/>
    </row>
    <row r="16" spans="1:8" x14ac:dyDescent="0.3">
      <c r="A16" s="5"/>
      <c r="B16" s="19"/>
      <c r="C16" s="21"/>
      <c r="D16" s="21"/>
      <c r="E16" s="21" t="s">
        <v>55</v>
      </c>
      <c r="F16" s="21">
        <f>SUM(F11:F13)</f>
        <v>142800</v>
      </c>
      <c r="G16" s="21">
        <f>SUM(G11:G13)</f>
        <v>6930</v>
      </c>
    </row>
    <row r="17" spans="1:7" x14ac:dyDescent="0.3">
      <c r="A17" s="5"/>
      <c r="B17" s="19"/>
      <c r="C17" s="21"/>
      <c r="D17" s="21"/>
      <c r="E17" s="21" t="s">
        <v>56</v>
      </c>
      <c r="F17" s="21">
        <f>SUM(F16/2)</f>
        <v>71400</v>
      </c>
      <c r="G17" s="21">
        <f>SUM(G16)</f>
        <v>6930</v>
      </c>
    </row>
    <row r="18" spans="1:7" x14ac:dyDescent="0.3">
      <c r="B18" s="22"/>
      <c r="C18" s="20"/>
      <c r="D18" s="20"/>
      <c r="E18" s="21" t="s">
        <v>57</v>
      </c>
      <c r="F18" s="21">
        <f>SUM(F17+G17)</f>
        <v>78330</v>
      </c>
      <c r="G18" s="21"/>
    </row>
    <row r="19" spans="1:7" x14ac:dyDescent="0.3">
      <c r="B19" s="22"/>
      <c r="C19" s="20"/>
      <c r="D19" s="20"/>
      <c r="E19" s="20"/>
      <c r="F19" s="20"/>
      <c r="G19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tabSelected="1" view="pageBreakPreview" zoomScaleNormal="100" zoomScaleSheetLayoutView="100" workbookViewId="0">
      <selection activeCell="K3" sqref="K3"/>
    </sheetView>
  </sheetViews>
  <sheetFormatPr defaultRowHeight="14.4" x14ac:dyDescent="0.3"/>
  <cols>
    <col min="1" max="1" width="5.109375" customWidth="1"/>
    <col min="2" max="2" width="26.33203125" customWidth="1"/>
    <col min="3" max="3" width="23.88671875" customWidth="1"/>
    <col min="4" max="4" width="17.44140625" customWidth="1"/>
    <col min="5" max="5" width="14.21875" customWidth="1"/>
    <col min="6" max="6" width="15.33203125" customWidth="1"/>
    <col min="7" max="7" width="15.77734375" customWidth="1"/>
    <col min="8" max="8" width="12.5546875" customWidth="1"/>
    <col min="9" max="9" width="14.21875" customWidth="1"/>
    <col min="10" max="10" width="17" customWidth="1"/>
    <col min="11" max="11" width="23" customWidth="1"/>
  </cols>
  <sheetData>
    <row r="1" spans="1:11" ht="27" customHeight="1" x14ac:dyDescent="0.3">
      <c r="A1" s="29" t="s">
        <v>64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36.6" customHeight="1" thickBot="1" x14ac:dyDescent="0.35">
      <c r="A2" s="68" t="s">
        <v>72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66.599999999999994" thickBot="1" x14ac:dyDescent="0.35">
      <c r="A3" s="42" t="s">
        <v>0</v>
      </c>
      <c r="B3" s="43" t="s">
        <v>1</v>
      </c>
      <c r="C3" s="43" t="s">
        <v>2</v>
      </c>
      <c r="D3" s="43" t="s">
        <v>38</v>
      </c>
      <c r="E3" s="44" t="s">
        <v>3</v>
      </c>
      <c r="F3" s="44" t="s">
        <v>66</v>
      </c>
      <c r="G3" s="44" t="s">
        <v>67</v>
      </c>
      <c r="H3" s="44" t="s">
        <v>5</v>
      </c>
      <c r="I3" s="45" t="s">
        <v>39</v>
      </c>
      <c r="J3" s="46" t="s">
        <v>65</v>
      </c>
      <c r="K3" s="47" t="s">
        <v>68</v>
      </c>
    </row>
    <row r="4" spans="1:11" ht="18" customHeight="1" thickBot="1" x14ac:dyDescent="0.35">
      <c r="A4" s="48">
        <v>1</v>
      </c>
      <c r="B4" s="49">
        <v>2</v>
      </c>
      <c r="C4" s="49">
        <v>3</v>
      </c>
      <c r="D4" s="49">
        <v>4</v>
      </c>
      <c r="E4" s="50">
        <v>5</v>
      </c>
      <c r="F4" s="50">
        <v>6</v>
      </c>
      <c r="G4" s="50">
        <v>7</v>
      </c>
      <c r="H4" s="50">
        <v>8</v>
      </c>
      <c r="I4" s="51">
        <v>9</v>
      </c>
      <c r="J4" s="52">
        <v>10</v>
      </c>
      <c r="K4" s="53">
        <v>11</v>
      </c>
    </row>
    <row r="5" spans="1:11" ht="30" customHeight="1" x14ac:dyDescent="0.3">
      <c r="A5" s="33">
        <v>1</v>
      </c>
      <c r="B5" s="34" t="s">
        <v>10</v>
      </c>
      <c r="C5" s="35" t="s">
        <v>11</v>
      </c>
      <c r="D5" s="35">
        <v>11</v>
      </c>
      <c r="E5" s="35">
        <v>2</v>
      </c>
      <c r="F5" s="36"/>
      <c r="G5" s="37">
        <f>F5*1.08</f>
        <v>0</v>
      </c>
      <c r="H5" s="38">
        <v>10.5</v>
      </c>
      <c r="I5" s="39">
        <f>SUM(F5*H5)</f>
        <v>0</v>
      </c>
      <c r="J5" s="40">
        <f>SUM(I5*2)</f>
        <v>0</v>
      </c>
      <c r="K5" s="41">
        <f>J5*1.08</f>
        <v>0</v>
      </c>
    </row>
    <row r="6" spans="1:11" ht="30" customHeight="1" x14ac:dyDescent="0.3">
      <c r="A6" s="31">
        <v>2</v>
      </c>
      <c r="B6" s="9" t="s">
        <v>10</v>
      </c>
      <c r="C6" s="2" t="s">
        <v>11</v>
      </c>
      <c r="D6" s="2">
        <v>11</v>
      </c>
      <c r="E6" s="2">
        <v>2</v>
      </c>
      <c r="F6" s="30"/>
      <c r="G6" s="3">
        <f>F6*1.08</f>
        <v>0</v>
      </c>
      <c r="H6" s="4">
        <v>10.5</v>
      </c>
      <c r="I6" s="15">
        <f t="shared" ref="I6:I16" si="0">SUM(F6*H6)</f>
        <v>0</v>
      </c>
      <c r="J6" s="6">
        <f>SUM(I6*2)</f>
        <v>0</v>
      </c>
      <c r="K6" s="32">
        <f t="shared" ref="K6:K15" si="1">J6*1.08</f>
        <v>0</v>
      </c>
    </row>
    <row r="7" spans="1:11" ht="30" customHeight="1" x14ac:dyDescent="0.3">
      <c r="A7" s="31">
        <v>3</v>
      </c>
      <c r="B7" s="9" t="s">
        <v>10</v>
      </c>
      <c r="C7" s="2" t="s">
        <v>24</v>
      </c>
      <c r="D7" s="2">
        <v>2</v>
      </c>
      <c r="E7" s="2">
        <v>1</v>
      </c>
      <c r="F7" s="30"/>
      <c r="G7" s="3">
        <f>F7*1.08</f>
        <v>0</v>
      </c>
      <c r="H7" s="4">
        <v>10.5</v>
      </c>
      <c r="I7" s="15">
        <f t="shared" si="0"/>
        <v>0</v>
      </c>
      <c r="J7" s="6">
        <f>SUM(I7*1)</f>
        <v>0</v>
      </c>
      <c r="K7" s="32">
        <f t="shared" si="1"/>
        <v>0</v>
      </c>
    </row>
    <row r="8" spans="1:11" ht="30" customHeight="1" x14ac:dyDescent="0.3">
      <c r="A8" s="31">
        <v>4</v>
      </c>
      <c r="B8" s="9" t="s">
        <v>10</v>
      </c>
      <c r="C8" s="2" t="s">
        <v>26</v>
      </c>
      <c r="D8" s="2">
        <v>2</v>
      </c>
      <c r="E8" s="2">
        <v>1</v>
      </c>
      <c r="F8" s="30"/>
      <c r="G8" s="3">
        <f>F8*1.08</f>
        <v>0</v>
      </c>
      <c r="H8" s="4">
        <v>10.5</v>
      </c>
      <c r="I8" s="15">
        <f t="shared" si="0"/>
        <v>0</v>
      </c>
      <c r="J8" s="6">
        <f>SUM(I8*1)</f>
        <v>0</v>
      </c>
      <c r="K8" s="32">
        <f t="shared" si="1"/>
        <v>0</v>
      </c>
    </row>
    <row r="9" spans="1:11" ht="30" customHeight="1" x14ac:dyDescent="0.3">
      <c r="A9" s="31">
        <v>5</v>
      </c>
      <c r="B9" s="9" t="s">
        <v>14</v>
      </c>
      <c r="C9" s="2" t="s">
        <v>15</v>
      </c>
      <c r="D9" s="2">
        <v>5</v>
      </c>
      <c r="E9" s="2">
        <v>2</v>
      </c>
      <c r="F9" s="30"/>
      <c r="G9" s="3">
        <f t="shared" ref="G9:G15" si="2">F9*1.08</f>
        <v>0</v>
      </c>
      <c r="H9" s="4">
        <v>10.5</v>
      </c>
      <c r="I9" s="15">
        <f t="shared" si="0"/>
        <v>0</v>
      </c>
      <c r="J9" s="6">
        <f>SUM(I9*2)</f>
        <v>0</v>
      </c>
      <c r="K9" s="32">
        <f t="shared" si="1"/>
        <v>0</v>
      </c>
    </row>
    <row r="10" spans="1:11" ht="30" customHeight="1" x14ac:dyDescent="0.3">
      <c r="A10" s="31">
        <v>6</v>
      </c>
      <c r="B10" s="9" t="s">
        <v>13</v>
      </c>
      <c r="C10" s="2" t="s">
        <v>16</v>
      </c>
      <c r="D10" s="2">
        <v>11</v>
      </c>
      <c r="E10" s="2">
        <v>2</v>
      </c>
      <c r="F10" s="30"/>
      <c r="G10" s="3">
        <f t="shared" si="2"/>
        <v>0</v>
      </c>
      <c r="H10" s="4">
        <v>10.5</v>
      </c>
      <c r="I10" s="15">
        <f t="shared" si="0"/>
        <v>0</v>
      </c>
      <c r="J10" s="6">
        <f t="shared" ref="J10:J11" si="3">SUM(I10*2)</f>
        <v>0</v>
      </c>
      <c r="K10" s="32">
        <f t="shared" si="1"/>
        <v>0</v>
      </c>
    </row>
    <row r="11" spans="1:11" ht="30" customHeight="1" x14ac:dyDescent="0.3">
      <c r="A11" s="31">
        <v>7</v>
      </c>
      <c r="B11" s="9" t="s">
        <v>13</v>
      </c>
      <c r="C11" s="2" t="s">
        <v>17</v>
      </c>
      <c r="D11" s="2">
        <v>14</v>
      </c>
      <c r="E11" s="2">
        <v>2</v>
      </c>
      <c r="F11" s="30"/>
      <c r="G11" s="3">
        <f t="shared" si="2"/>
        <v>0</v>
      </c>
      <c r="H11" s="4">
        <v>10.5</v>
      </c>
      <c r="I11" s="15">
        <f t="shared" si="0"/>
        <v>0</v>
      </c>
      <c r="J11" s="6">
        <f t="shared" si="3"/>
        <v>0</v>
      </c>
      <c r="K11" s="32">
        <f t="shared" si="1"/>
        <v>0</v>
      </c>
    </row>
    <row r="12" spans="1:11" ht="30" customHeight="1" x14ac:dyDescent="0.3">
      <c r="A12" s="31">
        <v>8</v>
      </c>
      <c r="B12" s="9" t="s">
        <v>32</v>
      </c>
      <c r="C12" s="2" t="s">
        <v>15</v>
      </c>
      <c r="D12" s="2">
        <v>5</v>
      </c>
      <c r="E12" s="2">
        <v>1</v>
      </c>
      <c r="F12" s="30"/>
      <c r="G12" s="3">
        <f t="shared" si="2"/>
        <v>0</v>
      </c>
      <c r="H12" s="4">
        <v>10.5</v>
      </c>
      <c r="I12" s="15">
        <f t="shared" si="0"/>
        <v>0</v>
      </c>
      <c r="J12" s="6">
        <f>SUM(I12*1)</f>
        <v>0</v>
      </c>
      <c r="K12" s="32">
        <f t="shared" si="1"/>
        <v>0</v>
      </c>
    </row>
    <row r="13" spans="1:11" ht="30" customHeight="1" x14ac:dyDescent="0.3">
      <c r="A13" s="31">
        <v>9</v>
      </c>
      <c r="B13" s="9" t="s">
        <v>32</v>
      </c>
      <c r="C13" s="2" t="s">
        <v>15</v>
      </c>
      <c r="D13" s="2">
        <v>9</v>
      </c>
      <c r="E13" s="2">
        <v>3</v>
      </c>
      <c r="F13" s="30"/>
      <c r="G13" s="3">
        <f t="shared" si="2"/>
        <v>0</v>
      </c>
      <c r="H13" s="4">
        <v>10.5</v>
      </c>
      <c r="I13" s="15">
        <f t="shared" si="0"/>
        <v>0</v>
      </c>
      <c r="J13" s="6">
        <f>SUM(I13*3)</f>
        <v>0</v>
      </c>
      <c r="K13" s="32">
        <f t="shared" si="1"/>
        <v>0</v>
      </c>
    </row>
    <row r="14" spans="1:11" ht="30" customHeight="1" x14ac:dyDescent="0.3">
      <c r="A14" s="31">
        <v>10</v>
      </c>
      <c r="B14" s="9" t="s">
        <v>32</v>
      </c>
      <c r="C14" s="2" t="s">
        <v>18</v>
      </c>
      <c r="D14" s="2">
        <v>5</v>
      </c>
      <c r="E14" s="2">
        <v>1</v>
      </c>
      <c r="F14" s="30"/>
      <c r="G14" s="3">
        <f t="shared" si="2"/>
        <v>0</v>
      </c>
      <c r="H14" s="4">
        <v>10.5</v>
      </c>
      <c r="I14" s="15">
        <f t="shared" si="0"/>
        <v>0</v>
      </c>
      <c r="J14" s="6">
        <f>SUM(I14*1)</f>
        <v>0</v>
      </c>
      <c r="K14" s="32">
        <f t="shared" si="1"/>
        <v>0</v>
      </c>
    </row>
    <row r="15" spans="1:11" ht="30" customHeight="1" x14ac:dyDescent="0.3">
      <c r="A15" s="31">
        <v>11</v>
      </c>
      <c r="B15" s="9" t="s">
        <v>32</v>
      </c>
      <c r="C15" s="2" t="s">
        <v>18</v>
      </c>
      <c r="D15" s="2">
        <v>9</v>
      </c>
      <c r="E15" s="2">
        <v>1</v>
      </c>
      <c r="F15" s="30"/>
      <c r="G15" s="3">
        <f t="shared" si="2"/>
        <v>0</v>
      </c>
      <c r="H15" s="4">
        <v>10.5</v>
      </c>
      <c r="I15" s="15">
        <f t="shared" si="0"/>
        <v>0</v>
      </c>
      <c r="J15" s="6">
        <f t="shared" ref="J15:J16" si="4">SUM(I15*1)</f>
        <v>0</v>
      </c>
      <c r="K15" s="32">
        <f t="shared" si="1"/>
        <v>0</v>
      </c>
    </row>
    <row r="16" spans="1:11" ht="48" customHeight="1" thickBot="1" x14ac:dyDescent="0.35">
      <c r="A16" s="61">
        <v>12</v>
      </c>
      <c r="B16" s="62" t="s">
        <v>70</v>
      </c>
      <c r="C16" s="54" t="s">
        <v>33</v>
      </c>
      <c r="D16" s="54">
        <v>2</v>
      </c>
      <c r="E16" s="54">
        <v>1</v>
      </c>
      <c r="F16" s="55"/>
      <c r="G16" s="56">
        <f>F16*1.23</f>
        <v>0</v>
      </c>
      <c r="H16" s="57">
        <v>10.5</v>
      </c>
      <c r="I16" s="58">
        <f t="shared" si="0"/>
        <v>0</v>
      </c>
      <c r="J16" s="59">
        <f t="shared" si="4"/>
        <v>0</v>
      </c>
      <c r="K16" s="60">
        <f>SUM(J16*1.23)</f>
        <v>0</v>
      </c>
    </row>
    <row r="17" spans="1:11" ht="48" customHeight="1" thickBot="1" x14ac:dyDescent="0.35">
      <c r="A17" s="63" t="s">
        <v>69</v>
      </c>
      <c r="B17" s="64"/>
      <c r="C17" s="64"/>
      <c r="D17" s="64"/>
      <c r="E17" s="64"/>
      <c r="F17" s="64"/>
      <c r="G17" s="64"/>
      <c r="H17" s="64"/>
      <c r="I17" s="64"/>
      <c r="J17" s="65"/>
      <c r="K17" s="66">
        <f>SUM(K5:K16)</f>
        <v>0</v>
      </c>
    </row>
    <row r="18" spans="1:11" x14ac:dyDescent="0.3">
      <c r="A18" s="1"/>
      <c r="B18" s="1"/>
      <c r="C18" s="1"/>
      <c r="D18" s="1"/>
      <c r="E18" s="1"/>
      <c r="F18" s="1"/>
      <c r="G18" s="8"/>
      <c r="H18" s="1"/>
      <c r="I18" s="1"/>
      <c r="J18" s="1"/>
      <c r="K18" s="16"/>
    </row>
    <row r="19" spans="1:11" x14ac:dyDescent="0.3">
      <c r="I19" s="67" t="s">
        <v>71</v>
      </c>
      <c r="J19" s="67"/>
      <c r="K19" s="67"/>
    </row>
    <row r="20" spans="1:11" ht="14.4" customHeight="1" x14ac:dyDescent="0.3">
      <c r="I20" s="67"/>
      <c r="J20" s="67"/>
      <c r="K20" s="67"/>
    </row>
    <row r="21" spans="1:11" x14ac:dyDescent="0.3">
      <c r="I21" s="67"/>
      <c r="J21" s="67"/>
      <c r="K21" s="67"/>
    </row>
    <row r="22" spans="1:11" x14ac:dyDescent="0.3">
      <c r="I22" s="67"/>
      <c r="J22" s="67"/>
      <c r="K22" s="67"/>
    </row>
    <row r="23" spans="1:11" x14ac:dyDescent="0.3">
      <c r="I23" s="67"/>
      <c r="J23" s="67"/>
      <c r="K23" s="67"/>
    </row>
    <row r="24" spans="1:11" x14ac:dyDescent="0.3">
      <c r="I24" s="67"/>
      <c r="J24" s="67"/>
      <c r="K24" s="67"/>
    </row>
    <row r="25" spans="1:11" x14ac:dyDescent="0.3">
      <c r="I25" s="67"/>
      <c r="J25" s="67"/>
      <c r="K25" s="67"/>
    </row>
  </sheetData>
  <mergeCells count="4">
    <mergeCell ref="A1:K1"/>
    <mergeCell ref="A17:J17"/>
    <mergeCell ref="I19:K25"/>
    <mergeCell ref="A2:K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Wykaz urządzeń</vt:lpstr>
      <vt:lpstr>Szacunek</vt:lpstr>
      <vt:lpstr>Kalkulacja kosztów</vt:lpstr>
      <vt:lpstr>'Kalkulacja kosztów'!Obszar_wydruku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Paciorek</cp:lastModifiedBy>
  <cp:lastPrinted>2026-01-29T23:06:23Z</cp:lastPrinted>
  <dcterms:created xsi:type="dcterms:W3CDTF">2019-01-07T06:27:09Z</dcterms:created>
  <dcterms:modified xsi:type="dcterms:W3CDTF">2026-01-29T23:06:31Z</dcterms:modified>
</cp:coreProperties>
</file>